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Assumptions" sheetId="2" state="visible" r:id="rId2"/>
    <sheet xmlns:r="http://schemas.openxmlformats.org/officeDocument/2006/relationships" name="Calc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000"/>
    <numFmt numFmtId="165" formatCode="$#,##0"/>
  </numFmts>
  <fonts count="3">
    <font>
      <name val="Calibri"/>
      <family val="2"/>
      <color theme="1"/>
      <sz val="11"/>
      <scheme val="minor"/>
    </font>
    <font>
      <b val="1"/>
      <sz val="14"/>
    </font>
    <font>
      <b val="1"/>
    </font>
  </fonts>
  <fills count="6">
    <fill>
      <patternFill/>
    </fill>
    <fill>
      <patternFill patternType="gray125"/>
    </fill>
    <fill>
      <patternFill patternType="solid">
        <fgColor rgb="00D9E1F2"/>
      </patternFill>
    </fill>
    <fill>
      <patternFill patternType="solid">
        <fgColor rgb="00F2F2F2"/>
      </patternFill>
    </fill>
    <fill>
      <patternFill patternType="solid">
        <fgColor rgb="00FFF2CC"/>
      </patternFill>
    </fill>
    <fill>
      <patternFill patternType="solid">
        <fgColor rgb="00E2F0D9"/>
      </patternFill>
    </fill>
  </fills>
  <borders count="2">
    <border>
      <left/>
      <right/>
      <top/>
      <bottom/>
      <diagonal/>
    </border>
    <border>
      <left style="thin">
        <color rgb="00D0D0D0"/>
      </left>
      <right style="thin">
        <color rgb="00D0D0D0"/>
      </right>
      <top style="thin">
        <color rgb="00D0D0D0"/>
      </top>
      <bottom style="thin">
        <color rgb="00D0D0D0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0" borderId="0" pivotButton="0" quotePrefix="0" xfId="0"/>
    <xf numFmtId="0" fontId="2" fillId="3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165" fontId="2" fillId="5" borderId="1" applyAlignment="1" pivotButton="0" quotePrefix="0" xfId="0">
      <alignment horizontal="right" vertical="center" wrapText="1"/>
    </xf>
    <xf numFmtId="164" fontId="0" fillId="0" borderId="1" applyAlignment="1" pivotButton="0" quotePrefix="0" xfId="0">
      <alignment horizontal="right" vertical="center" wrapText="1"/>
    </xf>
    <xf numFmtId="0" fontId="0" fillId="0" borderId="0" applyAlignment="1" pivotButton="0" quotePrefix="0" xfId="0">
      <alignment horizontal="left" vertical="center" wrapText="1"/>
    </xf>
    <xf numFmtId="0" fontId="2" fillId="2" borderId="0" applyAlignment="1" pivotButton="0" quotePrefix="0" xfId="0">
      <alignment horizontal="left" vertical="center" wrapText="1"/>
    </xf>
    <xf numFmtId="2" fontId="0" fillId="4" borderId="1" applyAlignment="1" pivotButton="0" quotePrefix="0" xfId="0">
      <alignment horizontal="right" vertical="center" wrapText="1"/>
    </xf>
    <xf numFmtId="0" fontId="0" fillId="0" borderId="1" applyAlignment="1" pivotButton="0" quotePrefix="0" xfId="0">
      <alignment horizontal="center" vertical="center" wrapText="1"/>
    </xf>
    <xf numFmtId="164" fontId="0" fillId="4" borderId="1" applyAlignment="1" pivotButton="0" quotePrefix="0" xfId="0">
      <alignment horizontal="right" vertical="center" wrapText="1"/>
    </xf>
    <xf numFmtId="2" fontId="0" fillId="0" borderId="1" applyAlignment="1" pivotButton="0" quotePrefix="0" xfId="0">
      <alignment horizontal="right" vertical="center" wrapText="1"/>
    </xf>
    <xf numFmtId="164" fontId="2" fillId="5" borderId="1" applyAlignment="1" pivotButton="0" quotePrefix="0" xfId="0">
      <alignment horizontal="righ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8"/>
  <sheetViews>
    <sheetView workbookViewId="0">
      <selection activeCell="A1" sqref="A1"/>
    </sheetView>
  </sheetViews>
  <sheetFormatPr baseColWidth="8" defaultRowHeight="15"/>
  <cols>
    <col width="14" customWidth="1" min="1" max="1"/>
    <col width="22" customWidth="1" min="2" max="2"/>
    <col width="14" customWidth="1" min="3" max="3"/>
    <col width="14" customWidth="1" min="4" max="4"/>
  </cols>
  <sheetData>
    <row r="1">
      <c r="A1" s="1" t="inlineStr">
        <is>
          <t>Outputs (linked)</t>
        </is>
      </c>
    </row>
    <row r="3">
      <c r="A3" s="2" t="inlineStr">
        <is>
          <t>Scenario</t>
        </is>
      </c>
      <c r="B3" s="2" t="inlineStr">
        <is>
          <t>Gold_2028 (USD/oz)</t>
        </is>
      </c>
      <c r="C3" s="2" t="inlineStr">
        <is>
          <t>TotalMultiple</t>
        </is>
      </c>
      <c r="D3" s="2" t="inlineStr">
        <is>
          <t>RealFactor</t>
        </is>
      </c>
    </row>
    <row r="4">
      <c r="A4" s="3" t="inlineStr">
        <is>
          <t>Low</t>
        </is>
      </c>
      <c r="B4" s="4">
        <f>Calc!B20</f>
        <v/>
      </c>
      <c r="C4" s="5">
        <f>Calc!B19</f>
        <v/>
      </c>
      <c r="D4" s="5">
        <f>Calc!B18</f>
        <v/>
      </c>
    </row>
    <row r="5">
      <c r="A5" s="3" t="inlineStr">
        <is>
          <t>Base</t>
        </is>
      </c>
      <c r="B5" s="4">
        <f>Calc!C20</f>
        <v/>
      </c>
      <c r="C5" s="5">
        <f>Calc!C19</f>
        <v/>
      </c>
      <c r="D5" s="5">
        <f>Calc!C18</f>
        <v/>
      </c>
    </row>
    <row r="6">
      <c r="A6" s="3" t="inlineStr">
        <is>
          <t>High</t>
        </is>
      </c>
      <c r="B6" s="4">
        <f>Calc!D20</f>
        <v/>
      </c>
      <c r="C6" s="5">
        <f>Calc!D19</f>
        <v/>
      </c>
      <c r="D6" s="5">
        <f>Calc!D18</f>
        <v/>
      </c>
    </row>
    <row r="8">
      <c r="A8" s="6" t="inlineStr">
        <is>
          <t>Edit yellow inputs in Assumptions; outputs update automatically.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5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10" customWidth="1" min="3" max="3"/>
    <col width="48" customWidth="1" min="4" max="4"/>
    <col width="62" customWidth="1" min="5" max="5"/>
  </cols>
  <sheetData>
    <row r="1">
      <c r="A1" s="1" t="inlineStr">
        <is>
          <t>Gold 2028 Scenario Model (Deficit + CB + Term Premium + DXY)</t>
        </is>
      </c>
    </row>
    <row r="3">
      <c r="A3" s="7" t="inlineStr">
        <is>
          <t>Base inputs (edit yellow cells)</t>
        </is>
      </c>
    </row>
    <row r="4">
      <c r="A4" s="2" t="inlineStr">
        <is>
          <t>Input</t>
        </is>
      </c>
      <c r="B4" s="2" t="inlineStr">
        <is>
          <t>Value</t>
        </is>
      </c>
      <c r="C4" s="2" t="inlineStr">
        <is>
          <t>Units</t>
        </is>
      </c>
      <c r="D4" s="2" t="inlineStr">
        <is>
          <t>Notes</t>
        </is>
      </c>
    </row>
    <row r="5">
      <c r="A5" s="3" t="inlineStr">
        <is>
          <t>Gold_2023_USD_per_oz</t>
        </is>
      </c>
      <c r="B5" s="8" t="n">
        <v>2062.4</v>
      </c>
      <c r="C5" s="9" t="inlineStr">
        <is>
          <t>USD/oz</t>
        </is>
      </c>
      <c r="D5" s="3" t="inlineStr">
        <is>
          <t>Starting gold price (end-2023)</t>
        </is>
      </c>
    </row>
    <row r="6">
      <c r="A6" s="3" t="inlineStr">
        <is>
          <t>CPI_multiplier_2023_to_2028</t>
        </is>
      </c>
      <c r="B6" s="8" t="n">
        <v>1.1313</v>
      </c>
      <c r="C6" s="9" t="inlineStr">
        <is>
          <t>x</t>
        </is>
      </c>
      <c r="D6" s="3" t="inlineStr">
        <is>
          <t>CPI factor (2023→2028)</t>
        </is>
      </c>
    </row>
    <row r="7">
      <c r="A7" s="3" t="inlineStr">
        <is>
          <t>DXY_2023</t>
        </is>
      </c>
      <c r="B7" s="8" t="n">
        <v>101.32</v>
      </c>
      <c r="C7" s="9" t="inlineStr">
        <is>
          <t>index</t>
        </is>
      </c>
      <c r="D7" s="3" t="inlineStr">
        <is>
          <t>Dollar index at end-2023</t>
        </is>
      </c>
    </row>
    <row r="8">
      <c r="A8" s="3" t="inlineStr">
        <is>
          <t>DXY_2025</t>
        </is>
      </c>
      <c r="B8" s="8" t="n">
        <v>98.19</v>
      </c>
      <c r="C8" s="9" t="inlineStr">
        <is>
          <t>index</t>
        </is>
      </c>
      <c r="D8" s="3" t="inlineStr">
        <is>
          <t>Dollar index at end-2025</t>
        </is>
      </c>
    </row>
    <row r="9">
      <c r="A9" s="3" t="inlineStr">
        <is>
          <t>DXY_decline_per_year_2026_28</t>
        </is>
      </c>
      <c r="B9" s="10" t="n">
        <v>0.0475</v>
      </c>
      <c r="C9" s="9" t="inlineStr">
        <is>
          <t>decimal</t>
        </is>
      </c>
      <c r="D9" s="3" t="inlineStr">
        <is>
          <t>Half-pace extrapolation (4.75%/yr)</t>
        </is>
      </c>
    </row>
    <row r="10">
      <c r="A10" s="3" t="inlineStr">
        <is>
          <t>r_TIPS_2023</t>
        </is>
      </c>
      <c r="B10" s="10" t="n">
        <v>0.0172</v>
      </c>
      <c r="C10" s="9" t="inlineStr">
        <is>
          <t>decimal</t>
        </is>
      </c>
      <c r="D10" s="3" t="inlineStr">
        <is>
          <t>10y TIPS real yield at end-2023</t>
        </is>
      </c>
    </row>
    <row r="11">
      <c r="A11" s="3" t="inlineStr">
        <is>
          <t>tau_TP_2023</t>
        </is>
      </c>
      <c r="B11" s="10" t="n">
        <v>0.000917</v>
      </c>
      <c r="C11" s="9" t="inlineStr">
        <is>
          <t>decimal</t>
        </is>
      </c>
      <c r="D11" s="3" t="inlineStr">
        <is>
          <t>10y term premium at end-2023</t>
        </is>
      </c>
    </row>
    <row r="12">
      <c r="A12" s="3" t="inlineStr">
        <is>
          <t>r_TIPS_2028_assumed</t>
        </is>
      </c>
      <c r="B12" s="10" t="n">
        <v>-0.01</v>
      </c>
      <c r="C12" s="9" t="inlineStr">
        <is>
          <t>decimal</t>
        </is>
      </c>
      <c r="D12" s="3" t="inlineStr">
        <is>
          <t>Assumed 10y real yield at end-2028</t>
        </is>
      </c>
    </row>
    <row r="13">
      <c r="A13" s="3" t="inlineStr">
        <is>
          <t>DEF_star_baseline</t>
        </is>
      </c>
      <c r="B13" s="10" t="n">
        <v>0.03</v>
      </c>
      <c r="C13" s="9" t="inlineStr">
        <is>
          <t>decimal</t>
        </is>
      </c>
      <c r="D13" s="3" t="inlineStr">
        <is>
          <t>Baseline deficit/GDP</t>
        </is>
      </c>
    </row>
    <row r="14">
      <c r="A14" s="3" t="inlineStr">
        <is>
          <t>CB_star_baseline_tonnes</t>
        </is>
      </c>
      <c r="B14" s="8" t="n">
        <v>450</v>
      </c>
      <c r="C14" s="9" t="inlineStr">
        <is>
          <t>tonnes/yr</t>
        </is>
      </c>
      <c r="D14" s="3" t="inlineStr">
        <is>
          <t>Baseline CB buying</t>
        </is>
      </c>
    </row>
    <row r="15">
      <c r="A15" s="3" t="inlineStr">
        <is>
          <t>DEF_avg_2023_28</t>
        </is>
      </c>
      <c r="B15" s="10" t="n">
        <v>0.0595</v>
      </c>
      <c r="C15" s="9" t="inlineStr">
        <is>
          <t>decimal</t>
        </is>
      </c>
      <c r="D15" s="3" t="inlineStr">
        <is>
          <t>Average deficit/GDP over 2023–2028 (assumed)</t>
        </is>
      </c>
    </row>
    <row r="16">
      <c r="A16" s="3" t="inlineStr">
        <is>
          <t>CB_avg_2023_28_tonnes</t>
        </is>
      </c>
      <c r="B16" s="8" t="n">
        <v>938.7</v>
      </c>
      <c r="C16" s="9" t="inlineStr">
        <is>
          <t>tonnes/yr</t>
        </is>
      </c>
      <c r="D16" s="3" t="inlineStr">
        <is>
          <t>Average CB net purchases over 2023–2028 (assumed)</t>
        </is>
      </c>
    </row>
    <row r="18">
      <c r="A18" s="7" t="inlineStr">
        <is>
          <t>Scenario elasticities &amp; endpoints (edit yellow cells)</t>
        </is>
      </c>
    </row>
    <row r="19">
      <c r="A19" s="2" t="inlineStr">
        <is>
          <t>Input</t>
        </is>
      </c>
      <c r="B19" s="2" t="inlineStr">
        <is>
          <t>Low</t>
        </is>
      </c>
      <c r="C19" s="2" t="inlineStr">
        <is>
          <t>Base</t>
        </is>
      </c>
      <c r="D19" s="2" t="inlineStr">
        <is>
          <t>High</t>
        </is>
      </c>
      <c r="E19" s="2" t="inlineStr">
        <is>
          <t>Notes</t>
        </is>
      </c>
    </row>
    <row r="20">
      <c r="A20" s="3" t="inlineStr">
        <is>
          <t>tau_TP_2028</t>
        </is>
      </c>
      <c r="B20" s="10" t="n">
        <v>0.007</v>
      </c>
      <c r="C20" s="10" t="n">
        <v>0.008999999999999999</v>
      </c>
      <c r="D20" s="10" t="n">
        <v>0.011</v>
      </c>
      <c r="E20" s="3" t="inlineStr">
        <is>
          <t>Term premium endpoint (decimal)</t>
        </is>
      </c>
    </row>
    <row r="21">
      <c r="A21" s="3" t="inlineStr">
        <is>
          <t>beta_policy</t>
        </is>
      </c>
      <c r="B21" s="10" t="n">
        <v>0.111</v>
      </c>
      <c r="C21" s="10" t="n">
        <v>0.1505</v>
      </c>
      <c r="D21" s="10" t="n">
        <v>0.186</v>
      </c>
      <c r="E21" s="3" t="inlineStr">
        <is>
          <t>β applied to (-Δ r_policy) measured in percentage points</t>
        </is>
      </c>
    </row>
    <row r="22">
      <c r="A22" s="3" t="inlineStr">
        <is>
          <t>kappa_term_premium</t>
        </is>
      </c>
      <c r="B22" s="10" t="n">
        <v>0.049</v>
      </c>
      <c r="C22" s="10" t="n">
        <v>0.151</v>
      </c>
      <c r="D22" s="10" t="n">
        <v>0.221</v>
      </c>
      <c r="E22" s="3" t="inlineStr">
        <is>
          <t>κ applied to Δtau measured in percentage points</t>
        </is>
      </c>
    </row>
    <row r="23">
      <c r="A23" s="3" t="inlineStr">
        <is>
          <t>psi_deficit</t>
        </is>
      </c>
      <c r="B23" s="10" t="n">
        <v>0.0133</v>
      </c>
      <c r="C23" s="10" t="n">
        <v>0.0292</v>
      </c>
      <c r="D23" s="10" t="n">
        <v>0.0445</v>
      </c>
      <c r="E23" s="3" t="inlineStr">
        <is>
          <t>ψ applied to deficit_gap measured in percentage points</t>
        </is>
      </c>
    </row>
    <row r="24">
      <c r="A24" s="3" t="inlineStr">
        <is>
          <t>gamma_CB</t>
        </is>
      </c>
      <c r="B24" s="10" t="n">
        <v>0.1025</v>
      </c>
      <c r="C24" s="10" t="n">
        <v>0.195</v>
      </c>
      <c r="D24" s="10" t="n">
        <v>0.286</v>
      </c>
      <c r="E24" s="3" t="inlineStr">
        <is>
          <t>γ applied to ((CB_avg - CB*)/1000)</t>
        </is>
      </c>
    </row>
    <row r="25">
      <c r="A25" s="3" t="inlineStr">
        <is>
          <t>eta_DXY</t>
        </is>
      </c>
      <c r="B25" s="10" t="n">
        <v>0.406</v>
      </c>
      <c r="C25" s="10" t="n">
        <v>0.6860000000000001</v>
      </c>
      <c r="D25" s="8" t="n">
        <v>1.255</v>
      </c>
      <c r="E25" s="3" t="inlineStr">
        <is>
          <t>η applied to (-ln(DXY_2028/DXY_2023))</t>
        </is>
      </c>
    </row>
  </sheetData>
  <mergeCells count="2">
    <mergeCell ref="A18:E18"/>
    <mergeCell ref="A3:D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20"/>
  <sheetViews>
    <sheetView workbookViewId="0">
      <selection activeCell="A1" sqref="A1"/>
    </sheetView>
  </sheetViews>
  <sheetFormatPr baseColWidth="8" defaultRowHeight="15"/>
  <cols>
    <col width="24" customWidth="1" min="1" max="1"/>
    <col width="14" customWidth="1" min="2" max="2"/>
    <col width="14" customWidth="1" min="3" max="3"/>
    <col width="14" customWidth="1" min="4" max="4"/>
    <col width="64" customWidth="1" min="5" max="5"/>
  </cols>
  <sheetData>
    <row r="1">
      <c r="A1" s="1" t="inlineStr">
        <is>
          <t>Detailed calculations (all outputs update from Assumptions)</t>
        </is>
      </c>
    </row>
    <row r="3">
      <c r="A3" s="2" t="inlineStr">
        <is>
          <t>Item</t>
        </is>
      </c>
      <c r="B3" s="2" t="inlineStr">
        <is>
          <t>Low</t>
        </is>
      </c>
      <c r="C3" s="2" t="inlineStr">
        <is>
          <t>Base</t>
        </is>
      </c>
      <c r="D3" s="2" t="inlineStr">
        <is>
          <t>High</t>
        </is>
      </c>
      <c r="E3" s="2" t="inlineStr">
        <is>
          <t>Explanation</t>
        </is>
      </c>
    </row>
    <row r="4">
      <c r="A4" s="3" t="inlineStr">
        <is>
          <t>DXY_2028</t>
        </is>
      </c>
      <c r="B4" s="11">
        <f>Assumptions!B8*(1-Assumptions!B9)^3</f>
        <v/>
      </c>
      <c r="C4" s="11">
        <f>Assumptions!B8*(1-Assumptions!B9)^3</f>
        <v/>
      </c>
      <c r="D4" s="11">
        <f>Assumptions!B8*(1-Assumptions!B9)^3</f>
        <v/>
      </c>
      <c r="E4" s="3" t="inlineStr">
        <is>
          <t>DXY_2028 = DXY_2025*(1-decline)^3</t>
        </is>
      </c>
    </row>
    <row r="5">
      <c r="A5" s="3" t="inlineStr">
        <is>
          <t>DXY_ratio_2028_2023</t>
        </is>
      </c>
      <c r="B5" s="11">
        <f>B4/Assumptions!B7</f>
        <v/>
      </c>
      <c r="C5" s="11">
        <f>C4/Assumptions!B7</f>
        <v/>
      </c>
      <c r="D5" s="11">
        <f>D4/Assumptions!B7</f>
        <v/>
      </c>
      <c r="E5" s="3" t="inlineStr">
        <is>
          <t>DXY_2028 / DXY_2023</t>
        </is>
      </c>
    </row>
    <row r="6">
      <c r="A6" s="3" t="inlineStr">
        <is>
          <t>neg_ln_DXY_ratio</t>
        </is>
      </c>
      <c r="B6" s="5">
        <f>-LN(B5)</f>
        <v/>
      </c>
      <c r="C6" s="5">
        <f>-LN(C5)</f>
        <v/>
      </c>
      <c r="D6" s="5">
        <f>-LN(D5)</f>
        <v/>
      </c>
      <c r="E6" s="3" t="inlineStr">
        <is>
          <t>-ln(DXY_ratio)</t>
        </is>
      </c>
    </row>
    <row r="7">
      <c r="A7" s="3" t="inlineStr">
        <is>
          <t>r_policy_2023</t>
        </is>
      </c>
      <c r="B7" s="5">
        <f>Assumptions!B10-Assumptions!B11</f>
        <v/>
      </c>
      <c r="C7" s="5">
        <f>Assumptions!B10-Assumptions!B11</f>
        <v/>
      </c>
      <c r="D7" s="5">
        <f>Assumptions!B10-Assumptions!B11</f>
        <v/>
      </c>
      <c r="E7" s="3" t="inlineStr">
        <is>
          <t>r_policy_2023 = r - tau</t>
        </is>
      </c>
    </row>
    <row r="8">
      <c r="A8" s="3" t="inlineStr">
        <is>
          <t>r_policy_2028</t>
        </is>
      </c>
      <c r="B8" s="5">
        <f>Assumptions!B12-Assumptions!B20</f>
        <v/>
      </c>
      <c r="C8" s="5">
        <f>Assumptions!B12-Assumptions!C20</f>
        <v/>
      </c>
      <c r="D8" s="5">
        <f>Assumptions!B12-Assumptions!D20</f>
        <v/>
      </c>
      <c r="E8" s="3" t="inlineStr">
        <is>
          <t>r_policy_2028 = r_2028 - tau_2028</t>
        </is>
      </c>
    </row>
    <row r="9">
      <c r="A9" s="3" t="inlineStr">
        <is>
          <t>neg_delta_r_policy_pp</t>
        </is>
      </c>
      <c r="B9" s="5">
        <f>-(B8-B7)*100</f>
        <v/>
      </c>
      <c r="C9" s="5">
        <f>-(C8-C7)*100</f>
        <v/>
      </c>
      <c r="D9" s="5">
        <f>-(D8-D7)*100</f>
        <v/>
      </c>
      <c r="E9" s="3" t="inlineStr">
        <is>
          <t>-Δr_policy in percentage points</t>
        </is>
      </c>
    </row>
    <row r="10">
      <c r="A10" s="3" t="inlineStr">
        <is>
          <t>delta_tau_pp</t>
        </is>
      </c>
      <c r="B10" s="5">
        <f>(Assumptions!B20-Assumptions!B11)*100</f>
        <v/>
      </c>
      <c r="C10" s="5">
        <f>(Assumptions!C20-Assumptions!B11)*100</f>
        <v/>
      </c>
      <c r="D10" s="5">
        <f>(Assumptions!D20-Assumptions!B11)*100</f>
        <v/>
      </c>
      <c r="E10" s="3" t="inlineStr">
        <is>
          <t>Δtau in percentage points</t>
        </is>
      </c>
    </row>
    <row r="11">
      <c r="A11" s="3" t="inlineStr">
        <is>
          <t>deficit_gap_pp</t>
        </is>
      </c>
      <c r="B11" s="5">
        <f>(Assumptions!B15-Assumptions!B13)*100</f>
        <v/>
      </c>
      <c r="C11" s="5">
        <f>(Assumptions!B15-Assumptions!B13)*100</f>
        <v/>
      </c>
      <c r="D11" s="5">
        <f>(Assumptions!B15-Assumptions!B13)*100</f>
        <v/>
      </c>
      <c r="E11" s="3" t="inlineStr">
        <is>
          <t>(DEF_avg - DEF*) in pp</t>
        </is>
      </c>
    </row>
    <row r="12">
      <c r="A12" s="3" t="inlineStr">
        <is>
          <t>cb_gap_scaled</t>
        </is>
      </c>
      <c r="B12" s="5">
        <f>(Assumptions!B16-Assumptions!B14)/1000</f>
        <v/>
      </c>
      <c r="C12" s="5">
        <f>(Assumptions!B16-Assumptions!B14)/1000</f>
        <v/>
      </c>
      <c r="D12" s="5">
        <f>(Assumptions!B16-Assumptions!B14)/1000</f>
        <v/>
      </c>
      <c r="E12" s="3" t="inlineStr">
        <is>
          <t>(CB_avg - CB*)/1000</t>
        </is>
      </c>
    </row>
    <row r="13">
      <c r="A13" s="3" t="inlineStr">
        <is>
          <t>ln_policy</t>
        </is>
      </c>
      <c r="B13" s="5">
        <f>Assumptions!B21*B9</f>
        <v/>
      </c>
      <c r="C13" s="5">
        <f>Assumptions!C21*C9</f>
        <v/>
      </c>
      <c r="D13" s="5">
        <f>Assumptions!D21*D9</f>
        <v/>
      </c>
      <c r="E13" s="3" t="inlineStr">
        <is>
          <t>β * (-Δr_policy_pp)</t>
        </is>
      </c>
    </row>
    <row r="14">
      <c r="A14" s="3" t="inlineStr">
        <is>
          <t>ln_term_premium</t>
        </is>
      </c>
      <c r="B14" s="5">
        <f>Assumptions!B22*B10</f>
        <v/>
      </c>
      <c r="C14" s="5">
        <f>Assumptions!C22*C10</f>
        <v/>
      </c>
      <c r="D14" s="5">
        <f>Assumptions!D22*D10</f>
        <v/>
      </c>
      <c r="E14" s="3" t="inlineStr">
        <is>
          <t>κ * Δtau_pp</t>
        </is>
      </c>
    </row>
    <row r="15">
      <c r="A15" s="3" t="inlineStr">
        <is>
          <t>ln_deficit</t>
        </is>
      </c>
      <c r="B15" s="5">
        <f>Assumptions!B23*B11</f>
        <v/>
      </c>
      <c r="C15" s="5">
        <f>Assumptions!C23*C11</f>
        <v/>
      </c>
      <c r="D15" s="5">
        <f>Assumptions!D23*D11</f>
        <v/>
      </c>
      <c r="E15" s="3" t="inlineStr">
        <is>
          <t>ψ * deficit_gap_pp</t>
        </is>
      </c>
    </row>
    <row r="16">
      <c r="A16" s="3" t="inlineStr">
        <is>
          <t>ln_cb</t>
        </is>
      </c>
      <c r="B16" s="5">
        <f>Assumptions!B24*B12</f>
        <v/>
      </c>
      <c r="C16" s="5">
        <f>Assumptions!C24*C12</f>
        <v/>
      </c>
      <c r="D16" s="5">
        <f>Assumptions!D24*D12</f>
        <v/>
      </c>
      <c r="E16" s="3" t="inlineStr">
        <is>
          <t>γ * cb_gap_scaled</t>
        </is>
      </c>
    </row>
    <row r="17">
      <c r="A17" s="3" t="inlineStr">
        <is>
          <t>ln_dxy</t>
        </is>
      </c>
      <c r="B17" s="5">
        <f>Assumptions!B25*B6</f>
        <v/>
      </c>
      <c r="C17" s="5">
        <f>Assumptions!C25*C6</f>
        <v/>
      </c>
      <c r="D17" s="5">
        <f>Assumptions!D25*D6</f>
        <v/>
      </c>
      <c r="E17" s="3" t="inlineStr">
        <is>
          <t>η * (-ln DXY ratio)</t>
        </is>
      </c>
    </row>
    <row r="18">
      <c r="A18" s="3" t="inlineStr">
        <is>
          <t>RealFactor</t>
        </is>
      </c>
      <c r="B18" s="12">
        <f>EXP(B13+B14+B15+B16+B17)</f>
        <v/>
      </c>
      <c r="C18" s="12">
        <f>EXP(C13+C14+C15+C16+C17)</f>
        <v/>
      </c>
      <c r="D18" s="12">
        <f>EXP(D13+D14+D15+D16+D17)</f>
        <v/>
      </c>
      <c r="E18" s="3" t="inlineStr">
        <is>
          <t>exp(sum of ln_* terms)</t>
        </is>
      </c>
    </row>
    <row r="19">
      <c r="A19" s="3" t="inlineStr">
        <is>
          <t>TotalMultiple</t>
        </is>
      </c>
      <c r="B19" s="12">
        <f>Assumptions!B6*B18</f>
        <v/>
      </c>
      <c r="C19" s="12">
        <f>Assumptions!B6*C18</f>
        <v/>
      </c>
      <c r="D19" s="12">
        <f>Assumptions!B6*D18</f>
        <v/>
      </c>
      <c r="E19" s="3" t="inlineStr">
        <is>
          <t>CPI multiplier * RealFactor</t>
        </is>
      </c>
    </row>
    <row r="20">
      <c r="A20" s="3" t="inlineStr">
        <is>
          <t>Gold_2028_USD_per_oz</t>
        </is>
      </c>
      <c r="B20" s="4">
        <f>Assumptions!B5*B19</f>
        <v/>
      </c>
      <c r="C20" s="4">
        <f>Assumptions!B5*C19</f>
        <v/>
      </c>
      <c r="D20" s="4">
        <f>Assumptions!B5*D19</f>
        <v/>
      </c>
      <c r="E20" s="3" t="inlineStr">
        <is>
          <t>Gold_2023 * TotalMultiple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2026-01-31T16:52:27Z</dcterms:created>
  <dcterms:modified xmlns:dcterms="http://purl.org/dc/terms/" xmlns:xsi="http://www.w3.org/2001/XMLSchema-instance" xsi:type="dcterms:W3CDTF">2026-01-31T16:52:27Z</dcterms:modified>
</cp:coreProperties>
</file>